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SUREACTION\10H\Curso\Herramientas\"/>
    </mc:Choice>
  </mc:AlternateContent>
  <xr:revisionPtr revIDLastSave="0" documentId="13_ncr:1_{3E6C8F7D-B44B-47BB-80B9-E1816C2E12F3}" xr6:coauthVersionLast="40" xr6:coauthVersionMax="47" xr10:uidLastSave="{00000000-0000-0000-0000-000000000000}"/>
  <bookViews>
    <workbookView xWindow="28680" yWindow="-120" windowWidth="29040" windowHeight="15840" firstSheet="1" activeTab="3" xr2:uid="{8C69C232-33CC-41C8-AE74-9E4C5008225E}"/>
  </bookViews>
  <sheets>
    <sheet name="Objetivo Mensual" sheetId="5" r:id="rId1"/>
    <sheet name="Indicadores Asesores" sheetId="4" r:id="rId2"/>
    <sheet name="Llamadas" sheetId="7" r:id="rId3"/>
    <sheet name="Indicadores por operaciones" sheetId="2" r:id="rId4"/>
    <sheet name="Ingresos Mensuales" sheetId="6" r:id="rId5"/>
    <sheet name="Apartado|Comisión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D5" i="5" l="1"/>
  <c r="D6" i="5"/>
  <c r="E11" i="2" l="1"/>
  <c r="J11" i="7" l="1"/>
  <c r="G6" i="4"/>
  <c r="I18" i="4" l="1"/>
  <c r="G18" i="4"/>
  <c r="E18" i="4"/>
  <c r="K19" i="4" l="1"/>
  <c r="I19" i="4"/>
  <c r="G19" i="4"/>
  <c r="E19" i="4"/>
  <c r="K17" i="4"/>
  <c r="I17" i="4"/>
  <c r="G17" i="4"/>
  <c r="E17" i="4"/>
  <c r="K16" i="4"/>
  <c r="I16" i="4"/>
  <c r="E16" i="4"/>
  <c r="K15" i="4"/>
  <c r="I15" i="4"/>
  <c r="G15" i="4"/>
  <c r="E15" i="4"/>
  <c r="K14" i="4"/>
  <c r="G11" i="2"/>
  <c r="I11" i="2" s="1"/>
  <c r="K11" i="2" s="1"/>
  <c r="K13" i="2" s="1"/>
  <c r="L18" i="4" l="1"/>
  <c r="L17" i="4"/>
  <c r="L19" i="4"/>
  <c r="L15" i="4"/>
  <c r="L16" i="4"/>
  <c r="C2" i="2"/>
  <c r="S1" i="2" l="1"/>
  <c r="P3" i="2"/>
  <c r="P4" i="2" s="1"/>
  <c r="P5" i="2" s="1"/>
  <c r="C4" i="2" l="1"/>
  <c r="G4" i="2" s="1"/>
  <c r="E5" i="5"/>
  <c r="H5" i="5" s="1"/>
  <c r="I5" i="5" s="1"/>
  <c r="E6" i="5"/>
  <c r="H6" i="5" s="1"/>
  <c r="I6" i="5" s="1"/>
  <c r="E7" i="5"/>
  <c r="D7" i="5" s="1"/>
  <c r="H7" i="5" s="1"/>
  <c r="I7" i="5" s="1"/>
  <c r="E8" i="5"/>
  <c r="D8" i="5" s="1"/>
  <c r="H8" i="5" s="1"/>
  <c r="I8" i="5" s="1"/>
  <c r="I11" i="5" l="1"/>
  <c r="I13" i="5" l="1"/>
  <c r="I14" i="5"/>
</calcChain>
</file>

<file path=xl/sharedStrings.xml><?xml version="1.0" encoding="utf-8"?>
<sst xmlns="http://schemas.openxmlformats.org/spreadsheetml/2006/main" count="91" uniqueCount="80">
  <si>
    <t>L</t>
  </si>
  <si>
    <t>K</t>
  </si>
  <si>
    <t>J</t>
  </si>
  <si>
    <t>Peor</t>
  </si>
  <si>
    <t>Malo</t>
  </si>
  <si>
    <t>Bueno</t>
  </si>
  <si>
    <t>Mejor</t>
  </si>
  <si>
    <t xml:space="preserve"> </t>
  </si>
  <si>
    <t>José</t>
  </si>
  <si>
    <t>% Efectividad</t>
  </si>
  <si>
    <t>Jesús</t>
  </si>
  <si>
    <t>Maria</t>
  </si>
  <si>
    <t>Datos Asignados</t>
  </si>
  <si>
    <t>Datos Marcados/contestado</t>
  </si>
  <si>
    <t>Cita Agendada</t>
  </si>
  <si>
    <t>Cita Atendida</t>
  </si>
  <si>
    <t>APARTADO</t>
  </si>
  <si>
    <t>Total general</t>
  </si>
  <si>
    <t>Porcentaje de efectividad</t>
  </si>
  <si>
    <t>Inversión</t>
  </si>
  <si>
    <t>Datos</t>
  </si>
  <si>
    <t>Citas</t>
  </si>
  <si>
    <t>Apartados</t>
  </si>
  <si>
    <t>Probabilidad</t>
  </si>
  <si>
    <t>Cierres</t>
  </si>
  <si>
    <t>Efectividad</t>
  </si>
  <si>
    <t>Costo x dato</t>
  </si>
  <si>
    <t>Promoción</t>
  </si>
  <si>
    <t>Ventas</t>
  </si>
  <si>
    <t>Exp/Tramites y firmas</t>
  </si>
  <si>
    <t>Meta Mensual</t>
  </si>
  <si>
    <t>Regular</t>
  </si>
  <si>
    <t>Cita sobre datos</t>
  </si>
  <si>
    <t>Venta</t>
  </si>
  <si>
    <t>Comisión</t>
  </si>
  <si>
    <t>Comisión agencia</t>
  </si>
  <si>
    <t>Operación</t>
  </si>
  <si>
    <t>Renta</t>
  </si>
  <si>
    <t>importe</t>
  </si>
  <si>
    <t>Tramites</t>
  </si>
  <si>
    <t>Otros Servicios</t>
  </si>
  <si>
    <t>Total de Ingresos</t>
  </si>
  <si>
    <t>Logrado</t>
  </si>
  <si>
    <t>Cantidad de asesores</t>
  </si>
  <si>
    <t>Venta por asesor</t>
  </si>
  <si>
    <t>Numero de Operaciones</t>
  </si>
  <si>
    <t>Objetivo de comisiones mensual</t>
  </si>
  <si>
    <t>Asesores</t>
  </si>
  <si>
    <t>Julio</t>
  </si>
  <si>
    <t>Agosto</t>
  </si>
  <si>
    <t>Septiembre</t>
  </si>
  <si>
    <t>Octubre</t>
  </si>
  <si>
    <t>Noviembre</t>
  </si>
  <si>
    <t>Diciembre</t>
  </si>
  <si>
    <t>Operaciones nuevas</t>
  </si>
  <si>
    <t>Total</t>
  </si>
  <si>
    <t>Inersión</t>
  </si>
  <si>
    <t>Costo x Dato</t>
  </si>
  <si>
    <t>Nombre</t>
  </si>
  <si>
    <t>Telefono</t>
  </si>
  <si>
    <t>Correo electronico</t>
  </si>
  <si>
    <t>Resultado</t>
  </si>
  <si>
    <t>Mandar info por whats porque esta ocupado</t>
  </si>
  <si>
    <t>Status</t>
  </si>
  <si>
    <t>Seguimiento</t>
  </si>
  <si>
    <t>Descartado</t>
  </si>
  <si>
    <t>Nc</t>
  </si>
  <si>
    <t>Bz</t>
  </si>
  <si>
    <t>Resumen</t>
  </si>
  <si>
    <t>Operaciones atrasadas</t>
  </si>
  <si>
    <t>Apartado</t>
  </si>
  <si>
    <t>Integración exp</t>
  </si>
  <si>
    <t xml:space="preserve">Firma de Contrato </t>
  </si>
  <si>
    <t>Cobro de comisión</t>
  </si>
  <si>
    <t>Día 1</t>
  </si>
  <si>
    <t>Día 5</t>
  </si>
  <si>
    <t>Día 10</t>
  </si>
  <si>
    <t>Día 12</t>
  </si>
  <si>
    <t>Total Días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</si>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</sst>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"/>
      <charset val="2"/>
    </font>
    <font>
      <b/>
      <sz val="18"/>
      <color theme="1"/>
      <name val="Wingdings"/>
      <charset val="2"/>
    </font>
    <font>
      <sz val="18"/>
      <color theme="1"/>
      <name val="Calibri"/>
      <family val="2"/>
      <scheme val="minor"/>
    </font>
    <font>
      <sz val="14"/>
      <color theme="0"/>
      <name val="Bebas Neue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Bebas Neue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9" fontId="0" fillId="0" borderId="0" xfId="2" applyFont="1"/>
    <xf numFmtId="165" fontId="0" fillId="0" borderId="0" xfId="0" applyNumberFormat="1"/>
    <xf numFmtId="0" fontId="3" fillId="0" borderId="0" xfId="0" applyFont="1"/>
    <xf numFmtId="9" fontId="2" fillId="0" borderId="0" xfId="2" applyFont="1"/>
    <xf numFmtId="10" fontId="2" fillId="0" borderId="0" xfId="0" applyNumberFormat="1" applyFont="1"/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9" fontId="5" fillId="2" borderId="0" xfId="2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9" fontId="0" fillId="0" borderId="0" xfId="2" applyNumberFormat="1" applyFont="1"/>
    <xf numFmtId="9" fontId="2" fillId="4" borderId="0" xfId="2" applyFont="1" applyFill="1" applyAlignment="1">
      <alignment horizontal="center"/>
    </xf>
    <xf numFmtId="9" fontId="0" fillId="0" borderId="0" xfId="0" applyNumberFormat="1"/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7" fillId="0" borderId="0" xfId="0" applyFont="1"/>
    <xf numFmtId="0" fontId="9" fillId="3" borderId="0" xfId="0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right"/>
    </xf>
    <xf numFmtId="166" fontId="0" fillId="0" borderId="0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66" fontId="9" fillId="0" borderId="2" xfId="1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9" fontId="9" fillId="0" borderId="2" xfId="2" applyFont="1" applyFill="1" applyBorder="1" applyAlignment="1">
      <alignment horizontal="center"/>
    </xf>
    <xf numFmtId="9" fontId="9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9" fillId="0" borderId="0" xfId="2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2" fontId="0" fillId="0" borderId="1" xfId="2" applyNumberFormat="1" applyFont="1" applyFill="1" applyBorder="1" applyAlignment="1">
      <alignment horizontal="center"/>
    </xf>
    <xf numFmtId="2" fontId="0" fillId="0" borderId="2" xfId="2" applyNumberFormat="1" applyFont="1" applyFill="1" applyBorder="1" applyAlignment="1">
      <alignment horizontal="center"/>
    </xf>
    <xf numFmtId="9" fontId="0" fillId="0" borderId="0" xfId="2" applyFont="1" applyFill="1" applyBorder="1" applyAlignment="1"/>
    <xf numFmtId="0" fontId="0" fillId="0" borderId="0" xfId="0" applyBorder="1"/>
    <xf numFmtId="0" fontId="6" fillId="8" borderId="0" xfId="0" applyFont="1" applyFill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right"/>
    </xf>
    <xf numFmtId="1" fontId="0" fillId="0" borderId="0" xfId="2" applyNumberFormat="1" applyFon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9" fontId="0" fillId="5" borderId="0" xfId="2" applyFont="1" applyFill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4" borderId="0" xfId="2" applyFont="1" applyFill="1" applyBorder="1" applyAlignment="1">
      <alignment horizontal="center"/>
    </xf>
    <xf numFmtId="0" fontId="0" fillId="0" borderId="0" xfId="0" applyFill="1" applyBorder="1"/>
    <xf numFmtId="9" fontId="7" fillId="5" borderId="0" xfId="2" applyFont="1" applyFill="1" applyBorder="1" applyAlignment="1">
      <alignment horizontal="center"/>
    </xf>
    <xf numFmtId="0" fontId="6" fillId="8" borderId="0" xfId="0" applyFont="1" applyFill="1" applyBorder="1"/>
    <xf numFmtId="0" fontId="6" fillId="8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2" fillId="8" borderId="0" xfId="2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" fontId="0" fillId="0" borderId="0" xfId="0" applyNumberForma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8" borderId="0" xfId="0" applyFont="1" applyFill="1"/>
    <xf numFmtId="0" fontId="0" fillId="0" borderId="4" xfId="0" applyBorder="1"/>
    <xf numFmtId="0" fontId="12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7" fillId="0" borderId="5" xfId="0" applyFont="1" applyFill="1" applyBorder="1"/>
    <xf numFmtId="0" fontId="6" fillId="8" borderId="3" xfId="0" applyFont="1" applyFill="1" applyBorder="1" applyAlignment="1">
      <alignment horizontal="center" vertical="center"/>
    </xf>
    <xf numFmtId="1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/>
    </xf>
    <xf numFmtId="0" fontId="0" fillId="0" borderId="2" xfId="0" applyBorder="1"/>
    <xf numFmtId="0" fontId="6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14" fillId="9" borderId="0" xfId="1" applyNumberFormat="1" applyFont="1" applyFill="1" applyBorder="1" applyAlignment="1">
      <alignment horizontal="center"/>
    </xf>
    <xf numFmtId="166" fontId="0" fillId="0" borderId="0" xfId="0" applyNumberFormat="1" applyBorder="1"/>
    <xf numFmtId="9" fontId="14" fillId="9" borderId="0" xfId="2" applyFont="1" applyFill="1" applyBorder="1" applyAlignment="1">
      <alignment horizontal="right" vertical="center"/>
    </xf>
    <xf numFmtId="9" fontId="0" fillId="0" borderId="0" xfId="2" applyFont="1" applyFill="1" applyBorder="1" applyAlignment="1">
      <alignment horizontal="right"/>
    </xf>
    <xf numFmtId="0" fontId="6" fillId="8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16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3"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Resumen de llamadas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Llamadas!$I$6:$I$10</c:f>
              <c:strCache>
                <c:ptCount val="5"/>
                <c:pt idx="0">
                  <c:v>Bz</c:v>
                </c:pt>
                <c:pt idx="1">
                  <c:v>Descartado</c:v>
                </c:pt>
                <c:pt idx="2">
                  <c:v>Nc</c:v>
                </c:pt>
                <c:pt idx="3">
                  <c:v>Seguimiento</c:v>
                </c:pt>
                <c:pt idx="4">
                  <c:v>Cita Agendada</c:v>
                </c:pt>
              </c:strCache>
            </c:strRef>
          </c:cat>
          <c:val>
            <c:numRef>
              <c:f>Llamadas!$J$6:$J$10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63B-4951-93E2-3D3011A5B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724337728"/>
        <c:axId val="2030029840"/>
      </c:barChart>
      <c:catAx>
        <c:axId val="17243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0029840"/>
        <c:crosses val="autoZero"/>
        <c:auto val="1"/>
        <c:lblAlgn val="ctr"/>
        <c:lblOffset val="100"/>
        <c:noMultiLvlLbl val="0"/>
      </c:catAx>
      <c:valAx>
        <c:axId val="20300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433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/>
          </c:spPr>
          <c:dPt>
            <c:idx val="0"/>
            <c:bubble3D val="0"/>
            <c:spPr>
              <a:gradFill flip="none" rotWithShape="1">
                <a:gsLst>
                  <a:gs pos="0">
                    <a:srgbClr val="C00000">
                      <a:shade val="30000"/>
                      <a:satMod val="115000"/>
                    </a:srgbClr>
                  </a:gs>
                  <a:gs pos="50000">
                    <a:srgbClr val="C00000">
                      <a:shade val="67500"/>
                      <a:satMod val="115000"/>
                    </a:srgbClr>
                  </a:gs>
                  <a:gs pos="100000">
                    <a:srgbClr val="C00000">
                      <a:shade val="100000"/>
                      <a:satMod val="115000"/>
                    </a:srgbClr>
                  </a:gs>
                </a:gsLst>
                <a:lin ang="10800000" scaled="1"/>
                <a:tileRect/>
              </a:gradFill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843-BDC4-9C4636C81DF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lin ang="13500000" scaled="1"/>
                <a:tileRect/>
              </a:gradFill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843-BDC4-9C4636C81DF8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FFC000">
                      <a:shade val="30000"/>
                      <a:satMod val="115000"/>
                    </a:srgbClr>
                  </a:gs>
                  <a:gs pos="50000">
                    <a:srgbClr val="FFC000">
                      <a:shade val="67500"/>
                      <a:satMod val="115000"/>
                    </a:srgbClr>
                  </a:gs>
                  <a:gs pos="100000">
                    <a:srgbClr val="FFC0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27-4843-BDC4-9C4636C81DF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92D050">
                      <a:shade val="30000"/>
                      <a:satMod val="115000"/>
                    </a:srgbClr>
                  </a:gs>
                  <a:gs pos="50000">
                    <a:srgbClr val="92D050">
                      <a:shade val="67500"/>
                      <a:satMod val="115000"/>
                    </a:srgbClr>
                  </a:gs>
                  <a:gs pos="100000">
                    <a:srgbClr val="92D050">
                      <a:shade val="100000"/>
                      <a:satMod val="115000"/>
                    </a:srgbClr>
                  </a:gs>
                </a:gsLst>
                <a:lin ang="18900000" scaled="1"/>
                <a:tileRect/>
              </a:gradFill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D27-4843-BDC4-9C4636C81DF8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0B050">
                      <a:shade val="30000"/>
                      <a:satMod val="115000"/>
                    </a:srgbClr>
                  </a:gs>
                  <a:gs pos="50000">
                    <a:srgbClr val="00B050">
                      <a:shade val="67500"/>
                      <a:satMod val="115000"/>
                    </a:srgbClr>
                  </a:gs>
                  <a:gs pos="100000">
                    <a:srgbClr val="00B050">
                      <a:shade val="100000"/>
                      <a:satMod val="115000"/>
                    </a:srgbClr>
                  </a:gs>
                </a:gsLst>
                <a:lin ang="0" scaled="1"/>
                <a:tileRect/>
              </a:gradFill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27-4843-BDC4-9C4636C81DF8}"/>
              </c:ext>
            </c:extLst>
          </c:dPt>
          <c:dPt>
            <c:idx val="5"/>
            <c:bubble3D val="0"/>
            <c:spPr>
              <a:noFill/>
              <a:ln w="381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843-BDC4-9C4636C81DF8}"/>
              </c:ext>
            </c:extLst>
          </c:dP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D27-4843-BDC4-9C4636C8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35"/>
      </c:doughnutChart>
      <c:pieChart>
        <c:varyColors val="1"/>
        <c:ser>
          <c:idx val="1"/>
          <c:order val="1"/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AB5-41F5-BAE5-A3969F83617E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27-4843-BDC4-9C4636C81DF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AB5-41F5-BAE5-A3969F83617E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FB6-49EB-8F69-B48B50839780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FB6-49EB-8F69-B48B50839780}"/>
              </c:ext>
            </c:extLst>
          </c:dPt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B5-41F5-BAE5-A3969F8361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'Indicadores por operaciones'!$C$4:$G$4</c:f>
              <c:numCache>
                <c:formatCode>0%</c:formatCode>
                <c:ptCount val="5"/>
                <c:pt idx="0">
                  <c:v>0.1</c:v>
                </c:pt>
                <c:pt idx="2">
                  <c:v>0.01</c:v>
                </c:pt>
                <c:pt idx="4" formatCode="0.00%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27-4843-BDC4-9C4636C8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6804</xdr:colOff>
      <xdr:row>13</xdr:row>
      <xdr:rowOff>0</xdr:rowOff>
    </xdr:from>
    <xdr:to>
      <xdr:col>12</xdr:col>
      <xdr:colOff>27214</xdr:colOff>
      <xdr:row>23</xdr:row>
      <xdr:rowOff>70076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5001D3-41E2-4B2F-86E3-641B4CFD2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</xdr:colOff>
      <xdr:row>15</xdr:row>
      <xdr:rowOff>138747</xdr:rowOff>
    </xdr:from>
    <xdr:to>
      <xdr:col>9</xdr:col>
      <xdr:colOff>50800</xdr:colOff>
      <xdr:row>35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5619B-D85E-47E4-A43C-EE08B4581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692311</xdr:colOff>
      <xdr:row>15</xdr:row>
      <xdr:rowOff>173593</xdr:rowOff>
    </xdr:from>
    <xdr:to>
      <xdr:col>7</xdr:col>
      <xdr:colOff>496095</xdr:colOff>
      <xdr:row>34</xdr:row>
      <xdr:rowOff>122159</xdr:rowOff>
    </xdr:to>
    <xdr:sp macro="" textlink="">
      <xdr:nvSpPr>
        <xdr:cNvPr id="3" name="Block Arc 2">
          <a:extLst>
            <a:ext uri="{FF2B5EF4-FFF2-40B4-BE49-F238E27FC236}">
              <a16:creationId xmlns:a16="http://schemas.microsoft.com/office/drawing/2014/main" id="{C9AFB195-2247-41D6-B2F6-EEE196A5A233}"/>
            </a:ext>
          </a:extLst>
        </xdr:cNvPr>
        <xdr:cNvSpPr/>
      </xdr:nvSpPr>
      <xdr:spPr>
        <a:xfrm>
          <a:off x="3807780" y="3368437"/>
          <a:ext cx="3613784" cy="3530363"/>
        </a:xfrm>
        <a:prstGeom prst="blockArc">
          <a:avLst>
            <a:gd name="adj1" fmla="val 10758653"/>
            <a:gd name="adj2" fmla="val 21578436"/>
            <a:gd name="adj3" fmla="val 8745"/>
          </a:avLst>
        </a:prstGeom>
        <a:solidFill>
          <a:schemeClr val="tx1"/>
        </a:solidFill>
        <a:ln w="0"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791686</xdr:colOff>
      <xdr:row>20</xdr:row>
      <xdr:rowOff>96996</xdr:rowOff>
    </xdr:from>
    <xdr:to>
      <xdr:col>4</xdr:col>
      <xdr:colOff>267176</xdr:colOff>
      <xdr:row>24</xdr:row>
      <xdr:rowOff>135097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439A0EA-201F-4E28-9B25-F6D396CB2C14}"/>
            </a:ext>
          </a:extLst>
        </xdr:cNvPr>
        <xdr:cNvSpPr txBox="1"/>
      </xdr:nvSpPr>
      <xdr:spPr>
        <a:xfrm rot="17065693">
          <a:off x="3888779" y="4252794"/>
          <a:ext cx="792163" cy="755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chemeClr val="bg1"/>
              </a:solidFill>
            </a:rPr>
            <a:t>Peor</a:t>
          </a:r>
        </a:p>
      </xdr:txBody>
    </xdr:sp>
    <xdr:clientData/>
  </xdr:twoCellAnchor>
  <xdr:twoCellAnchor>
    <xdr:from>
      <xdr:col>3</xdr:col>
      <xdr:colOff>1274194</xdr:colOff>
      <xdr:row>17</xdr:row>
      <xdr:rowOff>93189</xdr:rowOff>
    </xdr:from>
    <xdr:to>
      <xdr:col>4</xdr:col>
      <xdr:colOff>575651</xdr:colOff>
      <xdr:row>19</xdr:row>
      <xdr:rowOff>41754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F3884B8-40D2-4869-98E6-3ABFE91669C0}"/>
            </a:ext>
          </a:extLst>
        </xdr:cNvPr>
        <xdr:cNvSpPr txBox="1"/>
      </xdr:nvSpPr>
      <xdr:spPr>
        <a:xfrm rot="19266744">
          <a:off x="4389663" y="3665064"/>
          <a:ext cx="581379" cy="325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chemeClr val="bg1"/>
              </a:solidFill>
            </a:rPr>
            <a:t>Malo</a:t>
          </a:r>
        </a:p>
      </xdr:txBody>
    </xdr:sp>
    <xdr:clientData/>
  </xdr:twoCellAnchor>
  <xdr:twoCellAnchor>
    <xdr:from>
      <xdr:col>4</xdr:col>
      <xdr:colOff>778239</xdr:colOff>
      <xdr:row>16</xdr:row>
      <xdr:rowOff>25848</xdr:rowOff>
    </xdr:from>
    <xdr:to>
      <xdr:col>5</xdr:col>
      <xdr:colOff>712072</xdr:colOff>
      <xdr:row>17</xdr:row>
      <xdr:rowOff>130543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FF8798-7693-40E7-9ADD-FDE6A24DBCD8}"/>
            </a:ext>
          </a:extLst>
        </xdr:cNvPr>
        <xdr:cNvSpPr txBox="1"/>
      </xdr:nvSpPr>
      <xdr:spPr>
        <a:xfrm>
          <a:off x="5173630" y="3409207"/>
          <a:ext cx="926020" cy="293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chemeClr val="bg1"/>
              </a:solidFill>
            </a:rPr>
            <a:t>Promedio</a:t>
          </a:r>
        </a:p>
      </xdr:txBody>
    </xdr:sp>
    <xdr:clientData/>
  </xdr:twoCellAnchor>
  <xdr:twoCellAnchor>
    <xdr:from>
      <xdr:col>5</xdr:col>
      <xdr:colOff>987058</xdr:colOff>
      <xdr:row>17</xdr:row>
      <xdr:rowOff>185815</xdr:rowOff>
    </xdr:from>
    <xdr:to>
      <xdr:col>7</xdr:col>
      <xdr:colOff>158731</xdr:colOff>
      <xdr:row>19</xdr:row>
      <xdr:rowOff>140095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C6B98E-24EA-4643-9354-A55B412A7063}"/>
            </a:ext>
          </a:extLst>
        </xdr:cNvPr>
        <xdr:cNvSpPr txBox="1"/>
      </xdr:nvSpPr>
      <xdr:spPr>
        <a:xfrm rot="2180541">
          <a:off x="6374636" y="3757690"/>
          <a:ext cx="709564" cy="331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chemeClr val="bg1"/>
              </a:solidFill>
            </a:rPr>
            <a:t>Bueno</a:t>
          </a:r>
        </a:p>
      </xdr:txBody>
    </xdr:sp>
    <xdr:clientData/>
  </xdr:twoCellAnchor>
  <xdr:twoCellAnchor>
    <xdr:from>
      <xdr:col>5</xdr:col>
      <xdr:colOff>41434</xdr:colOff>
      <xdr:row>24</xdr:row>
      <xdr:rowOff>77074</xdr:rowOff>
    </xdr:from>
    <xdr:to>
      <xdr:col>5</xdr:col>
      <xdr:colOff>430689</xdr:colOff>
      <xdr:row>26</xdr:row>
      <xdr:rowOff>75168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08319EA-1BC9-4ACB-9272-73E031E5DBD6}"/>
            </a:ext>
          </a:extLst>
        </xdr:cNvPr>
        <xdr:cNvSpPr/>
      </xdr:nvSpPr>
      <xdr:spPr>
        <a:xfrm>
          <a:off x="5429012" y="4968558"/>
          <a:ext cx="389255" cy="375126"/>
        </a:xfrm>
        <a:prstGeom prst="ellipse">
          <a:avLst/>
        </a:prstGeom>
        <a:solidFill>
          <a:schemeClr val="tx1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244325</xdr:colOff>
      <xdr:row>21</xdr:row>
      <xdr:rowOff>70487</xdr:rowOff>
    </xdr:from>
    <xdr:to>
      <xdr:col>7</xdr:col>
      <xdr:colOff>434825</xdr:colOff>
      <xdr:row>25</xdr:row>
      <xdr:rowOff>31547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620D625-1B2C-46BE-B54E-73344BA9E34F}"/>
            </a:ext>
          </a:extLst>
        </xdr:cNvPr>
        <xdr:cNvSpPr txBox="1"/>
      </xdr:nvSpPr>
      <xdr:spPr>
        <a:xfrm rot="4530701">
          <a:off x="6907483" y="4658736"/>
          <a:ext cx="715122" cy="1905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chemeClr val="bg1"/>
              </a:solidFill>
            </a:rPr>
            <a:t>Mejor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908415</xdr:colOff>
          <xdr:row>23</xdr:row>
          <xdr:rowOff>46275</xdr:rowOff>
        </xdr:from>
        <xdr:to>
          <xdr:col>5</xdr:col>
          <xdr:colOff>560864</xdr:colOff>
          <xdr:row>27</xdr:row>
          <xdr:rowOff>91283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345EF23-F4D5-4F43-8E1D-1CA32318A8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1" spid="_x0000_s21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03806" y="4749244"/>
              <a:ext cx="644636" cy="7990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43C4C-C613-4614-A103-285F0CBDFCB7}">
  <dimension ref="C1:M14"/>
  <sheetViews>
    <sheetView showGridLines="0" topLeftCell="B1" zoomScale="110" zoomScaleNormal="110" workbookViewId="0">
      <selection activeCell="F5" sqref="F5"/>
    </sheetView>
  </sheetViews>
  <sheetFormatPr baseColWidth="10" defaultRowHeight="15" x14ac:dyDescent="0.25"/>
  <cols>
    <col min="3" max="3" width="18.28515625" bestFit="1" customWidth="1"/>
    <col min="4" max="4" width="22.85546875" bestFit="1" customWidth="1"/>
    <col min="5" max="5" width="22.5703125" bestFit="1" customWidth="1"/>
    <col min="6" max="7" width="22.5703125" customWidth="1"/>
    <col min="8" max="8" width="15.5703125" customWidth="1"/>
    <col min="9" max="9" width="20" customWidth="1"/>
  </cols>
  <sheetData>
    <row r="1" spans="3:13" x14ac:dyDescent="0.25">
      <c r="J1" s="1"/>
      <c r="L1" s="17"/>
      <c r="M1" s="3"/>
    </row>
    <row r="2" spans="3:13" x14ac:dyDescent="0.25">
      <c r="J2" s="19"/>
    </row>
    <row r="3" spans="3:13" ht="19.5" x14ac:dyDescent="0.35">
      <c r="C3" s="41" t="s">
        <v>36</v>
      </c>
      <c r="D3" s="41" t="s">
        <v>38</v>
      </c>
      <c r="E3" s="41" t="s">
        <v>45</v>
      </c>
      <c r="F3" s="41" t="s">
        <v>43</v>
      </c>
      <c r="G3" s="41" t="s">
        <v>44</v>
      </c>
      <c r="H3" s="41" t="s">
        <v>34</v>
      </c>
      <c r="I3" s="41" t="s">
        <v>35</v>
      </c>
    </row>
    <row r="5" spans="3:13" x14ac:dyDescent="0.25">
      <c r="C5" s="27" t="s">
        <v>33</v>
      </c>
      <c r="D5" s="27">
        <f>E5*2000000</f>
        <v>12000000</v>
      </c>
      <c r="E5" s="44">
        <f>F5*G5</f>
        <v>6</v>
      </c>
      <c r="F5" s="44">
        <v>3</v>
      </c>
      <c r="G5" s="45">
        <v>2</v>
      </c>
      <c r="H5" s="27">
        <f>D5*5%</f>
        <v>600000</v>
      </c>
      <c r="I5" s="27">
        <f>H5*40%</f>
        <v>240000</v>
      </c>
    </row>
    <row r="6" spans="3:13" x14ac:dyDescent="0.25">
      <c r="C6" s="14" t="s">
        <v>37</v>
      </c>
      <c r="D6" s="28">
        <f>E6*200000</f>
        <v>0</v>
      </c>
      <c r="E6" s="29">
        <f t="shared" ref="E6:E8" si="0">F6*G6</f>
        <v>0</v>
      </c>
      <c r="F6" s="29">
        <v>3</v>
      </c>
      <c r="G6" s="38"/>
      <c r="H6" s="28">
        <f>D6</f>
        <v>0</v>
      </c>
      <c r="I6" s="28">
        <f t="shared" ref="I6:I8" si="1">H6*40%</f>
        <v>0</v>
      </c>
    </row>
    <row r="7" spans="3:13" x14ac:dyDescent="0.25">
      <c r="C7" s="13" t="s">
        <v>39</v>
      </c>
      <c r="D7" s="27">
        <f>E7*10000</f>
        <v>0</v>
      </c>
      <c r="E7" s="44">
        <f t="shared" si="0"/>
        <v>0</v>
      </c>
      <c r="F7" s="44">
        <v>3</v>
      </c>
      <c r="G7" s="45"/>
      <c r="H7" s="27">
        <f t="shared" ref="H7:H8" si="2">D7</f>
        <v>0</v>
      </c>
      <c r="I7" s="27">
        <f t="shared" si="1"/>
        <v>0</v>
      </c>
    </row>
    <row r="8" spans="3:13" x14ac:dyDescent="0.25">
      <c r="C8" s="10" t="s">
        <v>40</v>
      </c>
      <c r="D8" s="24">
        <f>E8*10000</f>
        <v>0</v>
      </c>
      <c r="E8" s="25">
        <f t="shared" si="0"/>
        <v>0</v>
      </c>
      <c r="F8" s="25">
        <v>3</v>
      </c>
      <c r="G8" s="37"/>
      <c r="H8" s="24">
        <f t="shared" si="2"/>
        <v>0</v>
      </c>
      <c r="I8" s="24">
        <f t="shared" si="1"/>
        <v>0</v>
      </c>
    </row>
    <row r="9" spans="3:13" x14ac:dyDescent="0.25">
      <c r="C9" s="13"/>
      <c r="D9" s="13"/>
      <c r="E9" s="11"/>
      <c r="F9" s="11"/>
      <c r="G9" s="11"/>
      <c r="H9" s="26"/>
      <c r="I9" s="27"/>
    </row>
    <row r="10" spans="3:13" x14ac:dyDescent="0.25">
      <c r="C10" s="13"/>
      <c r="D10" s="13"/>
      <c r="E10" s="11"/>
      <c r="F10" s="11"/>
      <c r="G10" s="11"/>
      <c r="H10" s="26"/>
      <c r="I10" s="27"/>
    </row>
    <row r="11" spans="3:13" x14ac:dyDescent="0.25">
      <c r="C11" s="39"/>
      <c r="D11" s="39"/>
      <c r="E11" s="39"/>
      <c r="F11" s="39"/>
      <c r="G11" s="81" t="s">
        <v>41</v>
      </c>
      <c r="H11" s="81"/>
      <c r="I11" s="42">
        <f>SUM(I5:I8)</f>
        <v>240000</v>
      </c>
    </row>
    <row r="12" spans="3:13" ht="18.75" x14ac:dyDescent="0.3">
      <c r="C12" s="39"/>
      <c r="D12" s="39"/>
      <c r="E12" s="39"/>
      <c r="F12" s="39"/>
      <c r="G12" s="80" t="s">
        <v>46</v>
      </c>
      <c r="H12" s="80"/>
      <c r="I12" s="78">
        <v>200000</v>
      </c>
    </row>
    <row r="13" spans="3:13" x14ac:dyDescent="0.25">
      <c r="C13" s="39"/>
      <c r="D13" s="39"/>
      <c r="E13" s="39"/>
      <c r="F13" s="39"/>
      <c r="G13" s="81" t="s">
        <v>42</v>
      </c>
      <c r="H13" s="81"/>
      <c r="I13" s="43">
        <f>I11/I12</f>
        <v>1.2</v>
      </c>
    </row>
    <row r="14" spans="3:13" x14ac:dyDescent="0.25">
      <c r="H14" t="s">
        <v>79</v>
      </c>
      <c r="I14" s="79">
        <f>I11*12</f>
        <v>2880000</v>
      </c>
    </row>
  </sheetData>
  <mergeCells count="3">
    <mergeCell ref="G12:H12"/>
    <mergeCell ref="G13:H13"/>
    <mergeCell ref="G11:H11"/>
  </mergeCells>
  <pageMargins left="0.7" right="0.7" top="0.75" bottom="0.75" header="0.3" footer="0.3"/>
  <pageSetup orientation="portrait" r:id="rId1"/>
  <ignoredErrors>
    <ignoredError sqref="H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0290-A75C-411A-8BFE-D09355F11D17}">
  <dimension ref="C3:M19"/>
  <sheetViews>
    <sheetView showGridLines="0" topLeftCell="B5" zoomScale="130" zoomScaleNormal="130" workbookViewId="0">
      <selection activeCell="F7" sqref="F1:F1048576"/>
    </sheetView>
  </sheetViews>
  <sheetFormatPr baseColWidth="10" defaultRowHeight="15" x14ac:dyDescent="0.25"/>
  <cols>
    <col min="3" max="3" width="27.85546875" customWidth="1"/>
    <col min="5" max="5" width="14.28515625" customWidth="1"/>
    <col min="7" max="7" width="17" customWidth="1"/>
    <col min="9" max="9" width="16" customWidth="1"/>
    <col min="10" max="10" width="4.85546875" customWidth="1"/>
    <col min="11" max="11" width="16.42578125" customWidth="1"/>
    <col min="12" max="12" width="27.140625" customWidth="1"/>
  </cols>
  <sheetData>
    <row r="3" spans="3:12" ht="19.5" x14ac:dyDescent="0.35">
      <c r="C3" s="82" t="s">
        <v>27</v>
      </c>
      <c r="D3" s="82"/>
      <c r="E3" s="82"/>
      <c r="F3" s="82"/>
      <c r="G3" s="82"/>
      <c r="H3" s="82"/>
      <c r="I3" s="82"/>
    </row>
    <row r="4" spans="3:12" s="46" customFormat="1" ht="19.5" x14ac:dyDescent="0.35">
      <c r="C4" s="60"/>
      <c r="D4" s="60"/>
      <c r="E4" s="60"/>
      <c r="F4" s="60"/>
      <c r="G4" s="60"/>
      <c r="H4" s="60"/>
      <c r="I4" s="60"/>
    </row>
    <row r="5" spans="3:12" x14ac:dyDescent="0.25">
      <c r="C5" s="83" t="s">
        <v>56</v>
      </c>
      <c r="D5" s="83"/>
      <c r="E5" s="83" t="s">
        <v>20</v>
      </c>
      <c r="F5" s="83"/>
      <c r="G5" s="83" t="s">
        <v>57</v>
      </c>
      <c r="H5" s="83"/>
      <c r="I5" s="83"/>
    </row>
    <row r="6" spans="3:12" x14ac:dyDescent="0.25">
      <c r="C6" s="84">
        <v>3000</v>
      </c>
      <c r="D6" s="84"/>
      <c r="E6" s="85">
        <v>60</v>
      </c>
      <c r="F6" s="85"/>
      <c r="G6" s="86">
        <f>C6/E6</f>
        <v>50</v>
      </c>
      <c r="H6" s="86"/>
      <c r="I6" s="86"/>
    </row>
    <row r="12" spans="3:12" ht="19.5" x14ac:dyDescent="0.35">
      <c r="C12" s="56" t="s">
        <v>47</v>
      </c>
      <c r="D12" s="57" t="s">
        <v>8</v>
      </c>
      <c r="E12" s="57" t="s">
        <v>9</v>
      </c>
      <c r="F12" s="57" t="s">
        <v>10</v>
      </c>
      <c r="G12" s="57" t="s">
        <v>9</v>
      </c>
      <c r="H12" s="57" t="s">
        <v>11</v>
      </c>
      <c r="I12" s="57" t="s">
        <v>9</v>
      </c>
      <c r="J12" s="58"/>
      <c r="K12" s="56" t="s">
        <v>17</v>
      </c>
      <c r="L12" s="56" t="s">
        <v>18</v>
      </c>
    </row>
    <row r="13" spans="3:12" s="46" customFormat="1" x14ac:dyDescent="0.25">
      <c r="C13" s="47"/>
      <c r="D13" s="16"/>
      <c r="E13" s="16"/>
      <c r="F13" s="16"/>
      <c r="G13" s="16"/>
      <c r="H13" s="16"/>
      <c r="I13" s="16"/>
      <c r="J13" s="16"/>
      <c r="K13" s="47"/>
      <c r="L13" s="47"/>
    </row>
    <row r="14" spans="3:12" x14ac:dyDescent="0.25">
      <c r="C14" s="40" t="s">
        <v>12</v>
      </c>
      <c r="D14" s="12">
        <v>14</v>
      </c>
      <c r="E14" s="12"/>
      <c r="F14" s="12">
        <v>31</v>
      </c>
      <c r="G14" s="12"/>
      <c r="H14" s="12">
        <v>15</v>
      </c>
      <c r="I14" s="12"/>
      <c r="J14" s="13"/>
      <c r="K14" s="48">
        <f>D14+F14+H14</f>
        <v>60</v>
      </c>
      <c r="L14" s="12"/>
    </row>
    <row r="15" spans="3:12" x14ac:dyDescent="0.25">
      <c r="C15" s="49" t="s">
        <v>13</v>
      </c>
      <c r="D15" s="50">
        <v>6</v>
      </c>
      <c r="E15" s="51">
        <f>D15/D14</f>
        <v>0.42857142857142855</v>
      </c>
      <c r="F15" s="50">
        <v>26</v>
      </c>
      <c r="G15" s="51">
        <f>F15/F14</f>
        <v>0.83870967741935487</v>
      </c>
      <c r="H15" s="50">
        <v>10</v>
      </c>
      <c r="I15" s="51">
        <f>H15/H14</f>
        <v>0.66666666666666663</v>
      </c>
      <c r="J15" s="13"/>
      <c r="K15" s="50">
        <f>D15+F15+H15</f>
        <v>42</v>
      </c>
      <c r="L15" s="51">
        <f>K15/K14</f>
        <v>0.7</v>
      </c>
    </row>
    <row r="16" spans="3:12" x14ac:dyDescent="0.25">
      <c r="C16" s="40" t="s">
        <v>14</v>
      </c>
      <c r="D16" s="12">
        <v>5</v>
      </c>
      <c r="E16" s="52">
        <f t="shared" ref="E16:E17" si="0">D16/D15</f>
        <v>0.83333333333333337</v>
      </c>
      <c r="F16" s="12">
        <v>8</v>
      </c>
      <c r="G16" s="11">
        <f>F16/F15</f>
        <v>0.30769230769230771</v>
      </c>
      <c r="H16" s="12">
        <v>6</v>
      </c>
      <c r="I16" s="53">
        <f t="shared" ref="I16:I17" si="1">H16/H15</f>
        <v>0.6</v>
      </c>
      <c r="J16" s="13"/>
      <c r="K16" s="12">
        <f>D16+F16+H16</f>
        <v>19</v>
      </c>
      <c r="L16" s="52">
        <f>K16/K15</f>
        <v>0.45238095238095238</v>
      </c>
    </row>
    <row r="17" spans="3:13" x14ac:dyDescent="0.25">
      <c r="C17" s="49" t="s">
        <v>15</v>
      </c>
      <c r="D17" s="50">
        <v>3</v>
      </c>
      <c r="E17" s="51">
        <f t="shared" si="0"/>
        <v>0.6</v>
      </c>
      <c r="F17" s="50">
        <v>3</v>
      </c>
      <c r="G17" s="51">
        <f t="shared" ref="G17" si="2">F17/F16</f>
        <v>0.375</v>
      </c>
      <c r="H17" s="50">
        <v>5</v>
      </c>
      <c r="I17" s="51">
        <f t="shared" si="1"/>
        <v>0.83333333333333337</v>
      </c>
      <c r="J17" s="13"/>
      <c r="K17" s="50">
        <f>D17+F17+H17</f>
        <v>11</v>
      </c>
      <c r="L17" s="51">
        <f>K17/K16</f>
        <v>0.57894736842105265</v>
      </c>
      <c r="M17" s="1"/>
    </row>
    <row r="18" spans="3:13" x14ac:dyDescent="0.25">
      <c r="C18" s="54" t="s">
        <v>32</v>
      </c>
      <c r="D18" s="13"/>
      <c r="E18" s="11">
        <f>D17/D14</f>
        <v>0.21428571428571427</v>
      </c>
      <c r="F18" s="13"/>
      <c r="G18" s="11">
        <f>F17/F14</f>
        <v>9.6774193548387094E-2</v>
      </c>
      <c r="H18" s="13"/>
      <c r="I18" s="11">
        <f>H17/H14</f>
        <v>0.33333333333333331</v>
      </c>
      <c r="J18" s="13"/>
      <c r="K18" s="13"/>
      <c r="L18" s="59">
        <f>K17/K14</f>
        <v>0.18333333333333332</v>
      </c>
    </row>
    <row r="19" spans="3:13" x14ac:dyDescent="0.25">
      <c r="C19" s="49" t="s">
        <v>16</v>
      </c>
      <c r="D19" s="50">
        <v>2</v>
      </c>
      <c r="E19" s="51">
        <f>D19/D17</f>
        <v>0.66666666666666663</v>
      </c>
      <c r="F19" s="50">
        <v>0</v>
      </c>
      <c r="G19" s="51">
        <f>F19/F17</f>
        <v>0</v>
      </c>
      <c r="H19" s="50">
        <v>1</v>
      </c>
      <c r="I19" s="51">
        <f>H19/H17</f>
        <v>0.2</v>
      </c>
      <c r="J19" s="13"/>
      <c r="K19" s="50">
        <f>D19+F19+H19</f>
        <v>3</v>
      </c>
      <c r="L19" s="55">
        <f>K19/K17</f>
        <v>0.27272727272727271</v>
      </c>
    </row>
  </sheetData>
  <mergeCells count="7">
    <mergeCell ref="C3:I3"/>
    <mergeCell ref="G5:I5"/>
    <mergeCell ref="C6:D6"/>
    <mergeCell ref="E6:F6"/>
    <mergeCell ref="G6:I6"/>
    <mergeCell ref="E5:F5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61BD-C4C4-4CAA-9D8C-A90E37A8B71F}">
  <dimension ref="C5:L11"/>
  <sheetViews>
    <sheetView zoomScale="106" zoomScaleNormal="106" workbookViewId="0">
      <selection activeCell="J10" sqref="J10:L10"/>
    </sheetView>
  </sheetViews>
  <sheetFormatPr baseColWidth="10" defaultRowHeight="15" x14ac:dyDescent="0.25"/>
  <cols>
    <col min="3" max="3" width="30.42578125" bestFit="1" customWidth="1"/>
    <col min="4" max="4" width="19.140625" bestFit="1" customWidth="1"/>
    <col min="5" max="5" width="39.140625" bestFit="1" customWidth="1"/>
    <col min="6" max="6" width="27.85546875" customWidth="1"/>
    <col min="7" max="7" width="16.140625" customWidth="1"/>
    <col min="9" max="9" width="17.7109375" customWidth="1"/>
  </cols>
  <sheetData>
    <row r="5" spans="3:12" ht="19.5" x14ac:dyDescent="0.35">
      <c r="C5" s="70" t="s">
        <v>58</v>
      </c>
      <c r="D5" s="71" t="s">
        <v>59</v>
      </c>
      <c r="E5" s="72" t="s">
        <v>60</v>
      </c>
      <c r="F5" s="73" t="s">
        <v>61</v>
      </c>
      <c r="G5" s="74" t="s">
        <v>63</v>
      </c>
      <c r="I5" s="88" t="s">
        <v>68</v>
      </c>
      <c r="J5" s="88"/>
      <c r="K5" s="88"/>
      <c r="L5" s="88"/>
    </row>
    <row r="6" spans="3:12" x14ac:dyDescent="0.25">
      <c r="C6" s="66"/>
      <c r="D6" s="67"/>
      <c r="E6" s="68"/>
      <c r="F6" s="68" t="s">
        <v>62</v>
      </c>
      <c r="G6" s="69" t="s">
        <v>64</v>
      </c>
      <c r="I6" s="65" t="s">
        <v>67</v>
      </c>
      <c r="J6" s="89"/>
      <c r="K6" s="89"/>
      <c r="L6" s="89"/>
    </row>
    <row r="7" spans="3:12" x14ac:dyDescent="0.25">
      <c r="C7" s="62"/>
      <c r="D7" s="61"/>
      <c r="E7" s="15"/>
      <c r="F7" s="63"/>
      <c r="I7" s="65" t="s">
        <v>65</v>
      </c>
      <c r="J7" s="89"/>
      <c r="K7" s="89"/>
      <c r="L7" s="89"/>
    </row>
    <row r="8" spans="3:12" x14ac:dyDescent="0.25">
      <c r="C8" s="62"/>
      <c r="D8" s="61"/>
      <c r="E8" s="15"/>
      <c r="F8" s="63"/>
      <c r="I8" s="65" t="s">
        <v>66</v>
      </c>
      <c r="J8" s="89"/>
      <c r="K8" s="89"/>
      <c r="L8" s="89"/>
    </row>
    <row r="9" spans="3:12" x14ac:dyDescent="0.25">
      <c r="C9" s="62"/>
      <c r="D9" s="61"/>
      <c r="E9" s="15"/>
      <c r="F9" s="63"/>
      <c r="I9" s="65" t="s">
        <v>64</v>
      </c>
      <c r="J9" s="89"/>
      <c r="K9" s="89"/>
      <c r="L9" s="89"/>
    </row>
    <row r="10" spans="3:12" x14ac:dyDescent="0.25">
      <c r="I10" s="65" t="s">
        <v>14</v>
      </c>
      <c r="J10" s="89"/>
      <c r="K10" s="89"/>
      <c r="L10" s="89"/>
    </row>
    <row r="11" spans="3:12" x14ac:dyDescent="0.25">
      <c r="J11" s="87">
        <f>SUM(J6:J10)</f>
        <v>0</v>
      </c>
      <c r="K11" s="87"/>
      <c r="L11" s="87"/>
    </row>
  </sheetData>
  <mergeCells count="7">
    <mergeCell ref="J11:L11"/>
    <mergeCell ref="I5:L5"/>
    <mergeCell ref="J6:L6"/>
    <mergeCell ref="J7:L7"/>
    <mergeCell ref="J8:L8"/>
    <mergeCell ref="J9:L9"/>
    <mergeCell ref="J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2922-55F5-4966-9039-B63E01FA567F}">
  <dimension ref="B1:S16"/>
  <sheetViews>
    <sheetView showGridLines="0" tabSelected="1" topLeftCell="A7" zoomScale="110" zoomScaleNormal="110" workbookViewId="0">
      <selection activeCell="C19" sqref="C19"/>
    </sheetView>
  </sheetViews>
  <sheetFormatPr baseColWidth="10" defaultColWidth="9.140625" defaultRowHeight="15" x14ac:dyDescent="0.25"/>
  <cols>
    <col min="2" max="2" width="25" customWidth="1"/>
    <col min="3" max="3" width="12.7109375" customWidth="1"/>
    <col min="4" max="4" width="19.140625" customWidth="1"/>
    <col min="5" max="6" width="14.85546875" customWidth="1"/>
    <col min="7" max="7" width="8.140625" customWidth="1"/>
    <col min="8" max="8" width="14.28515625" customWidth="1"/>
    <col min="9" max="9" width="14.42578125" customWidth="1"/>
    <col min="10" max="10" width="17.5703125" customWidth="1"/>
    <col min="11" max="11" width="11.5703125" customWidth="1"/>
    <col min="12" max="12" width="12.28515625" bestFit="1" customWidth="1"/>
    <col min="14" max="14" width="7.28515625" customWidth="1"/>
    <col min="15" max="15" width="9.42578125" bestFit="1" customWidth="1"/>
    <col min="16" max="16" width="7.85546875" customWidth="1"/>
    <col min="17" max="17" width="3.5703125" bestFit="1" customWidth="1"/>
    <col min="18" max="18" width="3.7109375" customWidth="1"/>
    <col min="19" max="19" width="5.7109375" bestFit="1" customWidth="1"/>
  </cols>
  <sheetData>
    <row r="1" spans="2:19" x14ac:dyDescent="0.25">
      <c r="S1" s="90" t="str">
        <f>VLOOKUP(C2,N2:Q6,4,1)</f>
        <v>L</v>
      </c>
    </row>
    <row r="2" spans="2:19" ht="23.25" x14ac:dyDescent="0.35">
      <c r="B2" s="9" t="s">
        <v>23</v>
      </c>
      <c r="C2" s="8">
        <f>K13</f>
        <v>0.19687499999999999</v>
      </c>
      <c r="D2" s="8"/>
      <c r="N2" s="1">
        <v>0</v>
      </c>
      <c r="O2" t="s">
        <v>3</v>
      </c>
      <c r="P2" s="1">
        <v>0.1</v>
      </c>
      <c r="Q2" s="3" t="s">
        <v>0</v>
      </c>
      <c r="S2" s="90"/>
    </row>
    <row r="3" spans="2:19" x14ac:dyDescent="0.25">
      <c r="C3" s="7"/>
      <c r="D3" s="7"/>
      <c r="N3" s="1">
        <v>0.3</v>
      </c>
      <c r="O3" t="s">
        <v>4</v>
      </c>
      <c r="P3" s="1">
        <f>P2+20%</f>
        <v>0.30000000000000004</v>
      </c>
      <c r="Q3" s="3" t="s">
        <v>0</v>
      </c>
    </row>
    <row r="4" spans="2:19" x14ac:dyDescent="0.25">
      <c r="C4" s="18">
        <f>VLOOKUP(C2,N2:P58,3,1)</f>
        <v>0.1</v>
      </c>
      <c r="D4" s="6"/>
      <c r="E4" s="4">
        <v>0.01</v>
      </c>
      <c r="F4" s="4"/>
      <c r="G4" s="5">
        <f>200%-SUM(C4:E4)</f>
        <v>1.89</v>
      </c>
      <c r="H4" s="5"/>
      <c r="I4" s="2"/>
      <c r="J4" s="2"/>
      <c r="N4" s="1">
        <v>0.5</v>
      </c>
      <c r="O4" t="s">
        <v>31</v>
      </c>
      <c r="P4" s="17">
        <f>P3+20%</f>
        <v>0.5</v>
      </c>
      <c r="Q4" s="3" t="s">
        <v>1</v>
      </c>
    </row>
    <row r="5" spans="2:19" x14ac:dyDescent="0.25">
      <c r="N5" s="1">
        <v>0.75</v>
      </c>
      <c r="O5" t="s">
        <v>5</v>
      </c>
      <c r="P5" s="17">
        <f>P4+20%</f>
        <v>0.7</v>
      </c>
      <c r="Q5" s="3" t="s">
        <v>2</v>
      </c>
    </row>
    <row r="6" spans="2:19" x14ac:dyDescent="0.25">
      <c r="N6" s="1">
        <v>0.9</v>
      </c>
      <c r="O6" t="s">
        <v>6</v>
      </c>
      <c r="P6" s="17">
        <v>0.95</v>
      </c>
      <c r="Q6" s="3" t="s">
        <v>2</v>
      </c>
    </row>
    <row r="7" spans="2:19" x14ac:dyDescent="0.25">
      <c r="N7" s="19"/>
    </row>
    <row r="8" spans="2:19" ht="19.5" x14ac:dyDescent="0.35">
      <c r="C8" s="82" t="s">
        <v>27</v>
      </c>
      <c r="D8" s="82"/>
      <c r="E8" s="82"/>
      <c r="F8" s="82" t="s">
        <v>28</v>
      </c>
      <c r="G8" s="82"/>
      <c r="H8" s="82"/>
      <c r="I8" s="82"/>
      <c r="J8" s="82" t="s">
        <v>29</v>
      </c>
      <c r="K8" s="82"/>
      <c r="L8" s="15"/>
    </row>
    <row r="9" spans="2:19" x14ac:dyDescent="0.25">
      <c r="C9" s="22"/>
      <c r="D9" s="22"/>
      <c r="E9" s="22"/>
    </row>
    <row r="10" spans="2:19" ht="18.75" x14ac:dyDescent="0.3">
      <c r="C10" s="23" t="s">
        <v>19</v>
      </c>
      <c r="D10" s="23" t="s">
        <v>26</v>
      </c>
      <c r="E10" s="23" t="s">
        <v>20</v>
      </c>
      <c r="F10" s="21" t="s">
        <v>25</v>
      </c>
      <c r="G10" s="21" t="s">
        <v>21</v>
      </c>
      <c r="H10" s="21" t="s">
        <v>25</v>
      </c>
      <c r="I10" s="21" t="s">
        <v>22</v>
      </c>
      <c r="J10" s="20" t="s">
        <v>25</v>
      </c>
      <c r="K10" s="20" t="s">
        <v>24</v>
      </c>
    </row>
    <row r="11" spans="2:19" ht="18.75" x14ac:dyDescent="0.3">
      <c r="C11" s="30">
        <v>1000</v>
      </c>
      <c r="D11" s="30">
        <v>16</v>
      </c>
      <c r="E11" s="31">
        <f>C11/D11</f>
        <v>62.5</v>
      </c>
      <c r="F11" s="32">
        <v>0.1</v>
      </c>
      <c r="G11" s="31">
        <f>F11*E11</f>
        <v>6.25</v>
      </c>
      <c r="H11" s="33">
        <v>0.7</v>
      </c>
      <c r="I11" s="31">
        <f>H11*G11</f>
        <v>4.375</v>
      </c>
      <c r="J11" s="33">
        <v>0.9</v>
      </c>
      <c r="K11" s="31">
        <f>J11*I11</f>
        <v>3.9375</v>
      </c>
    </row>
    <row r="12" spans="2:19" ht="18.75" x14ac:dyDescent="0.3">
      <c r="C12" s="34"/>
      <c r="D12" s="34"/>
      <c r="E12" s="35"/>
      <c r="F12" s="35"/>
      <c r="G12" s="34"/>
      <c r="H12" s="34"/>
      <c r="I12" s="35"/>
      <c r="J12" s="32" t="s">
        <v>30</v>
      </c>
      <c r="K12" s="36">
        <v>20</v>
      </c>
    </row>
    <row r="13" spans="2:19" ht="18.75" x14ac:dyDescent="0.3">
      <c r="C13" s="34"/>
      <c r="D13" s="34"/>
      <c r="E13" s="35"/>
      <c r="F13" s="35"/>
      <c r="G13" s="34"/>
      <c r="H13" s="34"/>
      <c r="I13" s="35"/>
      <c r="J13" s="35" t="s">
        <v>23</v>
      </c>
      <c r="K13" s="35">
        <f>K11/K12</f>
        <v>0.19687499999999999</v>
      </c>
    </row>
    <row r="16" spans="2:19" x14ac:dyDescent="0.25">
      <c r="I16" t="s">
        <v>7</v>
      </c>
    </row>
  </sheetData>
  <mergeCells count="4">
    <mergeCell ref="J8:K8"/>
    <mergeCell ref="S1:S2"/>
    <mergeCell ref="C8:E8"/>
    <mergeCell ref="F8:I8"/>
  </mergeCells>
  <conditionalFormatting sqref="S1:S2">
    <cfRule type="cellIs" dxfId="2" priority="1" operator="equal">
      <formula>"J"</formula>
    </cfRule>
    <cfRule type="cellIs" dxfId="1" priority="2" operator="equal">
      <formula>"K"</formula>
    </cfRule>
    <cfRule type="cellIs" dxfId="0" priority="3" operator="equal">
      <formula>"L"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6D01-87A5-4489-90F9-79101415110B}">
  <dimension ref="C4:I7"/>
  <sheetViews>
    <sheetView workbookViewId="0">
      <selection activeCell="D7" sqref="D7"/>
    </sheetView>
  </sheetViews>
  <sheetFormatPr baseColWidth="10" defaultRowHeight="15" x14ac:dyDescent="0.25"/>
  <cols>
    <col min="3" max="3" width="24.5703125" customWidth="1"/>
    <col min="6" max="6" width="14.7109375" customWidth="1"/>
    <col min="8" max="8" width="14.5703125" customWidth="1"/>
  </cols>
  <sheetData>
    <row r="4" spans="3:9" ht="19.5" x14ac:dyDescent="0.35">
      <c r="C4" s="64"/>
      <c r="D4" s="76" t="s">
        <v>48</v>
      </c>
      <c r="E4" s="76" t="s">
        <v>49</v>
      </c>
      <c r="F4" s="76" t="s">
        <v>50</v>
      </c>
      <c r="G4" s="76" t="s">
        <v>51</v>
      </c>
      <c r="H4" s="76" t="s">
        <v>52</v>
      </c>
      <c r="I4" s="76" t="s">
        <v>53</v>
      </c>
    </row>
    <row r="5" spans="3:9" x14ac:dyDescent="0.25">
      <c r="C5" t="s">
        <v>54</v>
      </c>
    </row>
    <row r="6" spans="3:9" x14ac:dyDescent="0.25">
      <c r="C6" s="75" t="s">
        <v>69</v>
      </c>
      <c r="D6" s="75"/>
      <c r="E6" s="75"/>
      <c r="F6" s="75"/>
      <c r="G6" s="75"/>
      <c r="H6" s="75"/>
      <c r="I6" s="75"/>
    </row>
    <row r="7" spans="3:9" x14ac:dyDescent="0.25">
      <c r="C7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3694-22E3-4633-8F64-62FAF9C99977}">
  <dimension ref="C4:G5"/>
  <sheetViews>
    <sheetView workbookViewId="0">
      <selection activeCell="B11" sqref="B11"/>
    </sheetView>
  </sheetViews>
  <sheetFormatPr baseColWidth="10" defaultRowHeight="15" x14ac:dyDescent="0.25"/>
  <cols>
    <col min="3" max="3" width="13.28515625" customWidth="1"/>
    <col min="4" max="4" width="21.7109375" customWidth="1"/>
    <col min="5" max="5" width="23.140625" customWidth="1"/>
    <col min="6" max="6" width="22.140625" customWidth="1"/>
  </cols>
  <sheetData>
    <row r="4" spans="3:7" ht="19.5" x14ac:dyDescent="0.35">
      <c r="C4" s="64" t="s">
        <v>70</v>
      </c>
      <c r="D4" s="64" t="s">
        <v>71</v>
      </c>
      <c r="E4" s="64" t="s">
        <v>72</v>
      </c>
      <c r="F4" s="64" t="s">
        <v>73</v>
      </c>
      <c r="G4" s="64" t="s">
        <v>78</v>
      </c>
    </row>
    <row r="5" spans="3:7" x14ac:dyDescent="0.25">
      <c r="C5" s="77" t="s">
        <v>74</v>
      </c>
      <c r="D5" s="77" t="s">
        <v>75</v>
      </c>
      <c r="E5" s="77" t="s">
        <v>76</v>
      </c>
      <c r="F5" s="77" t="s">
        <v>77</v>
      </c>
      <c r="G5" s="7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Objetivo Mensual</vt:lpstr>
      <vt:lpstr>Indicadores Asesores</vt:lpstr>
      <vt:lpstr>Llamadas</vt:lpstr>
      <vt:lpstr>Indicadores por operaciones</vt:lpstr>
      <vt:lpstr>Ingresos Mensuales</vt:lpstr>
      <vt:lpstr>Apartado|Comisión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Jimenez, Jose - TJ</dc:creator>
  <cp:lastModifiedBy>acer</cp:lastModifiedBy>
  <dcterms:created xsi:type="dcterms:W3CDTF">2022-07-24T04:16:48Z</dcterms:created>
  <dcterms:modified xsi:type="dcterms:W3CDTF">2023-09-26T04:00:00Z</dcterms:modified>
</cp:coreProperties>
</file>